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-120" yWindow="-120" windowWidth="20730" windowHeight="11040" tabRatio="806"/>
  </bookViews>
  <sheets>
    <sheet name="F16" sheetId="78" r:id="rId1"/>
  </sheets>
  <externalReferences>
    <externalReference r:id="rId2"/>
    <externalReference r:id="rId3"/>
    <externalReference r:id="rId4"/>
  </externalReferences>
  <definedNames>
    <definedName name="__123Graph_A" hidden="1">[1]CE!#REF!</definedName>
    <definedName name="__123Graph_ASTNPLF" hidden="1">[1]CE!#REF!</definedName>
    <definedName name="__123Graph_B" hidden="1">[1]CE!#REF!</definedName>
    <definedName name="__123Graph_BSTNPLF" hidden="1">[1]CE!#REF!</definedName>
    <definedName name="__123Graph_C" hidden="1">[1]CE!#REF!</definedName>
    <definedName name="__123Graph_CSTNPLF" hidden="1">[1]CE!#REF!</definedName>
    <definedName name="__123Graph_X" hidden="1">[1]CE!#REF!</definedName>
    <definedName name="__123Graph_XSTNPLF" hidden="1">[1]CE!#REF!</definedName>
    <definedName name="_Fill" hidden="1">#REF!</definedName>
    <definedName name="_Order1" hidden="1">255</definedName>
    <definedName name="new" hidden="1">[2]CE!#REF!</definedName>
    <definedName name="xxxx" hidden="1">[3]CE!#REF!</definedName>
  </definedNames>
  <calcPr calcId="144525" iterate="1" iterateCount="10000" iterateDelta="1.0000000000000001E-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78" l="1"/>
  <c r="G10" i="78" l="1"/>
  <c r="G11" i="78"/>
  <c r="G12" i="78"/>
  <c r="G13" i="78"/>
  <c r="G14" i="78"/>
  <c r="F10" i="78"/>
  <c r="F11" i="78"/>
  <c r="F12" i="78"/>
  <c r="F13" i="78"/>
  <c r="F14" i="78"/>
  <c r="F9" i="78"/>
  <c r="G9" i="78"/>
  <c r="E15" i="78" l="1"/>
  <c r="G15" i="78"/>
  <c r="D15" i="78"/>
  <c r="J14" i="78" l="1"/>
  <c r="K18" i="78"/>
  <c r="K14" i="78"/>
  <c r="J13" i="78"/>
  <c r="K13" i="78" s="1"/>
  <c r="I12" i="78"/>
  <c r="K12" i="78" s="1"/>
  <c r="J11" i="78"/>
  <c r="K11" i="78" s="1"/>
  <c r="J10" i="78"/>
  <c r="K10" i="78" s="1"/>
  <c r="J9" i="78"/>
  <c r="K9" i="78" s="1"/>
  <c r="G16" i="78"/>
  <c r="I16" i="78" s="1"/>
  <c r="K16" i="78" s="1"/>
  <c r="F16" i="78"/>
  <c r="F15" i="78"/>
  <c r="K15" i="78" l="1"/>
  <c r="D17" i="78"/>
  <c r="D19" i="78" s="1"/>
  <c r="D24" i="78" l="1"/>
  <c r="K17" i="78" l="1"/>
  <c r="K19" i="78" s="1"/>
  <c r="K24" i="78" s="1"/>
  <c r="G17" i="78"/>
  <c r="G19" i="78" s="1"/>
  <c r="G24" i="78" s="1"/>
  <c r="F17" i="78"/>
  <c r="F19" i="78" s="1"/>
  <c r="F24" i="78" s="1"/>
  <c r="J15" i="78"/>
  <c r="J17" i="78" s="1"/>
  <c r="J19" i="78" s="1"/>
  <c r="J24" i="78" s="1"/>
  <c r="I15" i="78"/>
  <c r="I17" i="78" s="1"/>
  <c r="I19" i="78" s="1"/>
  <c r="I24" i="78" s="1"/>
  <c r="E17" i="78" l="1"/>
  <c r="E19" i="78" s="1"/>
  <c r="E24" i="78" s="1"/>
</calcChain>
</file>

<file path=xl/sharedStrings.xml><?xml version="1.0" encoding="utf-8"?>
<sst xmlns="http://schemas.openxmlformats.org/spreadsheetml/2006/main" count="34" uniqueCount="34">
  <si>
    <t>Actual</t>
  </si>
  <si>
    <t>(Rs. Crore)</t>
  </si>
  <si>
    <t>Particulars</t>
  </si>
  <si>
    <t>Operation &amp; Maintenance Expenses</t>
  </si>
  <si>
    <t>Interest on Working Capital</t>
  </si>
  <si>
    <t>Less: Non-Tariff Income</t>
  </si>
  <si>
    <t>Aggregate Revenue Requirement</t>
  </si>
  <si>
    <t>A</t>
  </si>
  <si>
    <t>B</t>
  </si>
  <si>
    <t>C</t>
  </si>
  <si>
    <t>Deviation</t>
  </si>
  <si>
    <t>Controllable</t>
  </si>
  <si>
    <t>Uncontrollable</t>
  </si>
  <si>
    <t xml:space="preserve">Depreciation </t>
  </si>
  <si>
    <t>Reasons for Deviation</t>
  </si>
  <si>
    <t>S. No.</t>
  </si>
  <si>
    <t>Net Entitlement after sharing of gains/(losses)</t>
  </si>
  <si>
    <t>Interest and finance charges on loan</t>
  </si>
  <si>
    <t>Return on Equity</t>
  </si>
  <si>
    <t>Annual Fixed Charges</t>
  </si>
  <si>
    <t>Energy Charges</t>
  </si>
  <si>
    <t>Form 16: Summary of true-up</t>
  </si>
  <si>
    <t>Expenses side summary</t>
  </si>
  <si>
    <t>Net Revenue Requirement</t>
  </si>
  <si>
    <t>Revenue from sale of power</t>
  </si>
  <si>
    <t>Revenue for true-up</t>
  </si>
  <si>
    <t>Revenue Gap/(Surplus)</t>
  </si>
  <si>
    <t>AFC Reduction for non-achievement of NAPAF</t>
  </si>
  <si>
    <t>Revenue side summary</t>
  </si>
  <si>
    <t>Normative claimed in true-up</t>
  </si>
  <si>
    <t>MYT/Tariff Order</t>
  </si>
  <si>
    <r>
      <t xml:space="preserve">Revenue gain/loss due to lower/higher auxiliary consumption </t>
    </r>
    <r>
      <rPr>
        <sz val="13"/>
        <color rgb="FFFF0000"/>
        <rFont val="Arial"/>
        <family val="2"/>
      </rPr>
      <t>(included in Energy Charges)</t>
    </r>
  </si>
  <si>
    <t>TGGENCO</t>
  </si>
  <si>
    <t>Previous Year( FY 2024-25)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</si>
</sst>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1">
    <xf numFmtId="0" fontId="0" fillId="0" borderId="0"/>
    <xf numFmtId="0" fontId="7" fillId="0" borderId="0" applyNumberFormat="0" applyFill="0" applyBorder="0" applyAlignment="0" applyProtection="0"/>
    <xf numFmtId="0" fontId="8" fillId="0" borderId="1"/>
    <xf numFmtId="0" fontId="8" fillId="0" borderId="1"/>
    <xf numFmtId="38" fontId="9" fillId="2" borderId="0" applyNumberFormat="0" applyBorder="0" applyAlignment="0" applyProtection="0"/>
    <xf numFmtId="0" fontId="10" fillId="0" borderId="2" applyNumberFormat="0" applyAlignment="0" applyProtection="0">
      <alignment horizontal="left" vertical="center"/>
    </xf>
    <xf numFmtId="0" fontId="10" fillId="0" borderId="3">
      <alignment horizontal="left" vertical="center"/>
    </xf>
    <xf numFmtId="10" fontId="9" fillId="3" borderId="4" applyNumberFormat="0" applyBorder="0" applyAlignment="0" applyProtection="0"/>
    <xf numFmtId="37" fontId="11" fillId="0" borderId="0"/>
    <xf numFmtId="166" fontId="12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>
      <alignment vertical="center"/>
    </xf>
    <xf numFmtId="167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6" fillId="0" borderId="0"/>
    <xf numFmtId="0" fontId="14" fillId="0" borderId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6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 applyBorder="0" applyProtection="0"/>
    <xf numFmtId="167" fontId="1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" fillId="0" borderId="0"/>
  </cellStyleXfs>
  <cellXfs count="37">
    <xf numFmtId="0" fontId="0" fillId="0" borderId="0" xfId="0"/>
    <xf numFmtId="0" fontId="13" fillId="0" borderId="0" xfId="10" applyFont="1"/>
    <xf numFmtId="0" fontId="13" fillId="0" borderId="0" xfId="14" applyFont="1">
      <alignment vertical="center"/>
    </xf>
    <xf numFmtId="0" fontId="19" fillId="0" borderId="0" xfId="14" applyFont="1">
      <alignment vertical="center"/>
    </xf>
    <xf numFmtId="0" fontId="13" fillId="0" borderId="0" xfId="10" applyFont="1" applyAlignment="1">
      <alignment vertical="top"/>
    </xf>
    <xf numFmtId="0" fontId="18" fillId="0" borderId="0" xfId="10" applyFont="1"/>
    <xf numFmtId="0" fontId="20" fillId="0" borderId="0" xfId="14" applyFont="1">
      <alignment vertical="center"/>
    </xf>
    <xf numFmtId="0" fontId="21" fillId="0" borderId="0" xfId="14" applyFont="1">
      <alignment vertical="center"/>
    </xf>
    <xf numFmtId="0" fontId="20" fillId="0" borderId="0" xfId="10" applyFont="1" applyAlignment="1">
      <alignment vertical="center"/>
    </xf>
    <xf numFmtId="0" fontId="20" fillId="0" borderId="0" xfId="10" applyFont="1"/>
    <xf numFmtId="0" fontId="21" fillId="0" borderId="0" xfId="10" applyFont="1" applyAlignment="1">
      <alignment vertical="center" wrapText="1"/>
    </xf>
    <xf numFmtId="0" fontId="20" fillId="0" borderId="0" xfId="10" applyFont="1" applyAlignment="1">
      <alignment vertical="center" wrapText="1"/>
    </xf>
    <xf numFmtId="0" fontId="21" fillId="0" borderId="0" xfId="14" applyFont="1" applyAlignment="1">
      <alignment horizontal="center" vertical="center"/>
    </xf>
    <xf numFmtId="0" fontId="20" fillId="0" borderId="0" xfId="10" applyFont="1" applyAlignment="1">
      <alignment vertical="top"/>
    </xf>
    <xf numFmtId="0" fontId="21" fillId="0" borderId="0" xfId="10" applyFont="1"/>
    <xf numFmtId="0" fontId="21" fillId="0" borderId="0" xfId="10" applyFont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0" xfId="14" applyFont="1" applyAlignment="1">
      <alignment horizontal="right" vertical="center"/>
    </xf>
    <xf numFmtId="0" fontId="21" fillId="0" borderId="5" xfId="14" applyFont="1" applyBorder="1" applyAlignment="1">
      <alignment horizontal="center" vertical="center" wrapText="1"/>
    </xf>
    <xf numFmtId="0" fontId="21" fillId="0" borderId="5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21" fillId="0" borderId="4" xfId="14" applyFont="1" applyBorder="1">
      <alignment vertical="center"/>
    </xf>
    <xf numFmtId="0" fontId="20" fillId="0" borderId="4" xfId="14" applyFont="1" applyBorder="1">
      <alignment vertical="center"/>
    </xf>
    <xf numFmtId="0" fontId="20" fillId="0" borderId="4" xfId="14" applyFont="1" applyBorder="1" applyAlignment="1">
      <alignment horizontal="center" vertical="center"/>
    </xf>
    <xf numFmtId="0" fontId="20" fillId="0" borderId="4" xfId="14" applyFont="1" applyBorder="1" applyAlignment="1">
      <alignment vertical="top" wrapText="1"/>
    </xf>
    <xf numFmtId="2" fontId="20" fillId="0" borderId="4" xfId="14" applyNumberFormat="1" applyFont="1" applyBorder="1">
      <alignment vertical="center"/>
    </xf>
    <xf numFmtId="0" fontId="21" fillId="4" borderId="4" xfId="14" applyFont="1" applyFill="1" applyBorder="1">
      <alignment vertical="center"/>
    </xf>
    <xf numFmtId="2" fontId="21" fillId="4" borderId="4" xfId="14" applyNumberFormat="1" applyFont="1" applyFill="1" applyBorder="1">
      <alignment vertical="center"/>
    </xf>
    <xf numFmtId="0" fontId="23" fillId="0" borderId="4" xfId="0" applyFont="1" applyBorder="1" applyAlignment="1">
      <alignment vertical="center"/>
    </xf>
    <xf numFmtId="2" fontId="21" fillId="0" borderId="4" xfId="14" applyNumberFormat="1" applyFont="1" applyBorder="1">
      <alignment vertical="center"/>
    </xf>
    <xf numFmtId="0" fontId="21" fillId="0" borderId="4" xfId="14" applyFont="1" applyBorder="1" applyAlignment="1">
      <alignment horizontal="center" vertical="top" wrapText="1"/>
    </xf>
    <xf numFmtId="0" fontId="20" fillId="0" borderId="4" xfId="14" applyFont="1" applyBorder="1" applyAlignment="1">
      <alignment horizontal="center" vertical="top" wrapText="1"/>
    </xf>
    <xf numFmtId="0" fontId="23" fillId="0" borderId="4" xfId="0" applyFont="1" applyBorder="1" applyAlignment="1">
      <alignment vertical="center" wrapText="1"/>
    </xf>
    <xf numFmtId="164" fontId="13" fillId="0" borderId="0" xfId="14" applyNumberFormat="1" applyFont="1">
      <alignment vertical="center"/>
    </xf>
    <xf numFmtId="2" fontId="13" fillId="0" borderId="0" xfId="14" applyNumberFormat="1" applyFont="1">
      <alignment vertical="center"/>
    </xf>
  </cellXfs>
  <cellStyles count="71">
    <cellStyle name="Body" xfId="1"/>
    <cellStyle name="Comma  - Style1" xfId="2"/>
    <cellStyle name="Comma 11 2" xfId="19"/>
    <cellStyle name="Comma 2" xfId="24"/>
    <cellStyle name="Comma 2 2" xfId="25"/>
    <cellStyle name="Comma 2 2 2" xfId="63"/>
    <cellStyle name="Comma 2 3" xfId="26"/>
    <cellStyle name="Comma 2 4" xfId="56"/>
    <cellStyle name="Comma 3" xfId="27"/>
    <cellStyle name="Comma 3 2" xfId="62"/>
    <cellStyle name="Comma 4" xfId="28"/>
    <cellStyle name="Comma 4 2" xfId="64"/>
    <cellStyle name="Comma 5" xfId="29"/>
    <cellStyle name="Comma 6" xfId="48"/>
    <cellStyle name="Comma 6 2" xfId="49"/>
    <cellStyle name="Comma 6 3" xfId="50"/>
    <cellStyle name="Comma 6 4" xfId="51"/>
    <cellStyle name="Comma 7" xfId="21"/>
    <cellStyle name="Comma 8" xfId="65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1" xfId="69"/>
    <cellStyle name="Normal 12" xfId="70"/>
    <cellStyle name="Normal 14 2" xfId="68"/>
    <cellStyle name="Normal 15" xfId="18"/>
    <cellStyle name="Normal 18" xfId="6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3" xfId="13"/>
    <cellStyle name="Normal 3 2" xfId="33"/>
    <cellStyle name="Normal 3 2 2" xfId="58"/>
    <cellStyle name="Normal 39" xfId="22"/>
    <cellStyle name="Normal 4" xfId="34"/>
    <cellStyle name="Normal 4 2" xfId="59"/>
    <cellStyle name="Normal 5" xfId="35"/>
    <cellStyle name="Normal 5 2" xfId="36"/>
    <cellStyle name="Normal 6" xfId="37"/>
    <cellStyle name="Normal 7" xfId="38"/>
    <cellStyle name="Normal 8" xfId="53"/>
    <cellStyle name="Normal 9" xfId="54"/>
    <cellStyle name="Normal_FORMATS 5 YEAR ALOKE 2" xfId="14"/>
    <cellStyle name="Percent [0]_#6 Temps &amp; Contractors" xfId="15"/>
    <cellStyle name="Percent [2]" xfId="16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showGridLines="0" tabSelected="1" zoomScale="80" zoomScaleNormal="75" zoomScaleSheetLayoutView="80" workbookViewId="0">
      <selection activeCell="N13" sqref="N13"/>
    </sheetView>
  </sheetViews>
  <sheetFormatPr defaultColWidth="9.28515625" defaultRowHeight="14.25" x14ac:dyDescent="0.2"/>
  <cols>
    <col min="1" max="1" width="6.7109375" style="2" customWidth="1"/>
    <col min="2" max="2" width="7.28515625" style="2" customWidth="1"/>
    <col min="3" max="3" width="49" style="2" customWidth="1"/>
    <col min="4" max="5" width="13.7109375" style="2" customWidth="1"/>
    <col min="6" max="6" width="11.7109375" style="2" customWidth="1"/>
    <col min="7" max="7" width="11" style="2" customWidth="1"/>
    <col min="8" max="8" width="14.42578125" style="2" customWidth="1"/>
    <col min="9" max="9" width="13.7109375" style="2" customWidth="1"/>
    <col min="10" max="10" width="16" style="2" customWidth="1"/>
    <col min="11" max="11" width="21" style="2" customWidth="1"/>
    <col min="12" max="12" width="11.7109375" style="2" customWidth="1"/>
    <col min="13" max="13" width="11" style="2" customWidth="1"/>
    <col min="14" max="14" width="13.7109375" style="2" customWidth="1"/>
    <col min="15" max="15" width="16" style="2" customWidth="1"/>
    <col min="16" max="16384" width="9.28515625" style="2"/>
  </cols>
  <sheetData>
    <row r="1" spans="1:15" ht="15" x14ac:dyDescent="0.2">
      <c r="C1" s="3"/>
    </row>
    <row r="2" spans="1:15" ht="15.6" customHeight="1" x14ac:dyDescent="0.2">
      <c r="A2" s="6"/>
      <c r="B2" s="7"/>
      <c r="C2" s="8"/>
      <c r="D2" s="8"/>
      <c r="E2" s="8"/>
      <c r="F2" s="8"/>
      <c r="G2" s="8"/>
      <c r="H2" s="8"/>
      <c r="I2" s="8"/>
      <c r="J2" s="8"/>
      <c r="K2" s="6"/>
    </row>
    <row r="3" spans="1:15" s="1" customFormat="1" ht="15.6" customHeight="1" x14ac:dyDescent="0.25">
      <c r="A3" s="9"/>
      <c r="B3" s="10"/>
      <c r="C3" s="11"/>
      <c r="D3" s="11"/>
      <c r="E3" s="11"/>
      <c r="F3" s="11"/>
      <c r="G3" s="12" t="s">
        <v>32</v>
      </c>
      <c r="H3" s="11"/>
      <c r="I3" s="11"/>
      <c r="J3" s="11"/>
      <c r="K3" s="13"/>
      <c r="L3" s="4"/>
      <c r="M3" s="4"/>
      <c r="N3" s="4"/>
    </row>
    <row r="4" spans="1:15" s="1" customFormat="1" ht="15.6" customHeight="1" x14ac:dyDescent="0.25">
      <c r="A4" s="9"/>
      <c r="B4" s="10"/>
      <c r="C4" s="11"/>
      <c r="D4" s="11"/>
      <c r="E4" s="11"/>
      <c r="F4" s="11"/>
      <c r="G4" s="12"/>
      <c r="H4" s="11"/>
      <c r="I4" s="11"/>
      <c r="J4" s="11"/>
      <c r="K4" s="14"/>
      <c r="L4" s="5"/>
      <c r="M4" s="5"/>
      <c r="N4" s="5"/>
      <c r="O4" s="5"/>
    </row>
    <row r="5" spans="1:15" ht="16.5" x14ac:dyDescent="0.2">
      <c r="A5" s="6"/>
      <c r="B5" s="6"/>
      <c r="C5" s="6"/>
      <c r="D5" s="6"/>
      <c r="E5" s="6"/>
      <c r="F5" s="6"/>
      <c r="G5" s="15" t="s">
        <v>21</v>
      </c>
      <c r="H5" s="6"/>
      <c r="I5" s="6"/>
      <c r="J5" s="6"/>
      <c r="K5" s="6"/>
    </row>
    <row r="6" spans="1:15" ht="16.5" x14ac:dyDescent="0.2">
      <c r="A6" s="6"/>
      <c r="B6" s="16" t="s">
        <v>33</v>
      </c>
      <c r="C6" s="6"/>
      <c r="D6" s="6"/>
      <c r="E6" s="6"/>
      <c r="F6" s="6"/>
      <c r="G6" s="6"/>
      <c r="H6" s="6"/>
      <c r="I6" s="6"/>
      <c r="J6" s="6"/>
      <c r="K6" s="17" t="s">
        <v>1</v>
      </c>
    </row>
    <row r="7" spans="1:15" ht="49.5" x14ac:dyDescent="0.2">
      <c r="A7" s="6"/>
      <c r="B7" s="18" t="s">
        <v>15</v>
      </c>
      <c r="C7" s="19" t="s">
        <v>2</v>
      </c>
      <c r="D7" s="20" t="s">
        <v>30</v>
      </c>
      <c r="E7" s="20" t="s">
        <v>29</v>
      </c>
      <c r="F7" s="20" t="s">
        <v>0</v>
      </c>
      <c r="G7" s="20" t="s">
        <v>10</v>
      </c>
      <c r="H7" s="20" t="s">
        <v>14</v>
      </c>
      <c r="I7" s="20" t="s">
        <v>11</v>
      </c>
      <c r="J7" s="20" t="s">
        <v>12</v>
      </c>
      <c r="K7" s="20" t="s">
        <v>16</v>
      </c>
    </row>
    <row r="8" spans="1:15" ht="16.5" x14ac:dyDescent="0.2">
      <c r="A8" s="6"/>
      <c r="B8" s="21" t="s">
        <v>7</v>
      </c>
      <c r="C8" s="22" t="s">
        <v>22</v>
      </c>
      <c r="D8" s="23"/>
      <c r="E8" s="23"/>
      <c r="F8" s="23"/>
      <c r="G8" s="23"/>
      <c r="H8" s="23"/>
      <c r="I8" s="23"/>
      <c r="J8" s="23"/>
      <c r="K8" s="24"/>
    </row>
    <row r="9" spans="1:15" ht="16.5" x14ac:dyDescent="0.2">
      <c r="A9" s="6"/>
      <c r="B9" s="25"/>
      <c r="C9" s="24" t="s">
        <v>3</v>
      </c>
      <c r="D9" s="24">
        <v>1869.03</v>
      </c>
      <c r="E9" s="24">
        <v>2700.87</v>
      </c>
      <c r="F9" s="24">
        <f>E9</f>
        <v>2700.87</v>
      </c>
      <c r="G9" s="24">
        <f>E9-D9</f>
        <v>831.83999999999992</v>
      </c>
      <c r="H9" s="24"/>
      <c r="I9" s="24"/>
      <c r="J9" s="24">
        <f>G9</f>
        <v>831.83999999999992</v>
      </c>
      <c r="K9" s="24">
        <f>J9</f>
        <v>831.83999999999992</v>
      </c>
    </row>
    <row r="10" spans="1:15" ht="16.5" x14ac:dyDescent="0.2">
      <c r="A10" s="6"/>
      <c r="B10" s="25"/>
      <c r="C10" s="26" t="s">
        <v>13</v>
      </c>
      <c r="D10" s="24">
        <v>986.73</v>
      </c>
      <c r="E10" s="24">
        <v>774.45999999999992</v>
      </c>
      <c r="F10" s="24">
        <f t="shared" ref="F10:F14" si="0">E10</f>
        <v>774.45999999999992</v>
      </c>
      <c r="G10" s="24">
        <f t="shared" ref="G10:G14" si="1">E10-D10</f>
        <v>-212.2700000000001</v>
      </c>
      <c r="H10" s="24"/>
      <c r="I10" s="24"/>
      <c r="J10" s="24">
        <f>G10</f>
        <v>-212.2700000000001</v>
      </c>
      <c r="K10" s="24">
        <f>J10</f>
        <v>-212.2700000000001</v>
      </c>
    </row>
    <row r="11" spans="1:15" ht="16.5" x14ac:dyDescent="0.2">
      <c r="A11" s="6"/>
      <c r="B11" s="25"/>
      <c r="C11" s="24" t="s">
        <v>17</v>
      </c>
      <c r="D11" s="24">
        <v>828.92</v>
      </c>
      <c r="E11" s="27">
        <v>872.2</v>
      </c>
      <c r="F11" s="27">
        <f t="shared" si="0"/>
        <v>872.2</v>
      </c>
      <c r="G11" s="24">
        <f t="shared" si="1"/>
        <v>43.280000000000086</v>
      </c>
      <c r="H11" s="24"/>
      <c r="I11" s="24"/>
      <c r="J11" s="24">
        <f>G11</f>
        <v>43.280000000000086</v>
      </c>
      <c r="K11" s="24">
        <f>J11</f>
        <v>43.280000000000086</v>
      </c>
    </row>
    <row r="12" spans="1:15" ht="16.5" x14ac:dyDescent="0.2">
      <c r="A12" s="6"/>
      <c r="B12" s="25"/>
      <c r="C12" s="26" t="s">
        <v>4</v>
      </c>
      <c r="D12" s="24">
        <v>291.25</v>
      </c>
      <c r="E12" s="24">
        <v>336.06</v>
      </c>
      <c r="F12" s="24">
        <f t="shared" si="0"/>
        <v>336.06</v>
      </c>
      <c r="G12" s="24">
        <f t="shared" si="1"/>
        <v>44.81</v>
      </c>
      <c r="H12" s="24"/>
      <c r="I12" s="24">
        <f>G12</f>
        <v>44.81</v>
      </c>
      <c r="J12" s="24"/>
      <c r="K12" s="27">
        <f>I12*1/3</f>
        <v>14.936666666666667</v>
      </c>
    </row>
    <row r="13" spans="1:15" ht="16.5" x14ac:dyDescent="0.2">
      <c r="A13" s="6"/>
      <c r="B13" s="25"/>
      <c r="C13" s="24" t="s">
        <v>18</v>
      </c>
      <c r="D13" s="24">
        <v>1444.9799999999996</v>
      </c>
      <c r="E13" s="24">
        <v>2009.55</v>
      </c>
      <c r="F13" s="24">
        <f t="shared" si="0"/>
        <v>2009.55</v>
      </c>
      <c r="G13" s="24">
        <f t="shared" si="1"/>
        <v>564.57000000000039</v>
      </c>
      <c r="H13" s="24"/>
      <c r="I13" s="24"/>
      <c r="J13" s="24">
        <f>G13</f>
        <v>564.57000000000039</v>
      </c>
      <c r="K13" s="24">
        <f>J13</f>
        <v>564.57000000000039</v>
      </c>
    </row>
    <row r="14" spans="1:15" ht="16.5" x14ac:dyDescent="0.2">
      <c r="A14" s="6"/>
      <c r="B14" s="25"/>
      <c r="C14" s="24" t="s">
        <v>5</v>
      </c>
      <c r="D14" s="24">
        <v>109.51</v>
      </c>
      <c r="E14" s="24">
        <v>78.389999999999986</v>
      </c>
      <c r="F14" s="24">
        <f t="shared" si="0"/>
        <v>78.389999999999986</v>
      </c>
      <c r="G14" s="24">
        <f t="shared" si="1"/>
        <v>-31.120000000000019</v>
      </c>
      <c r="H14" s="24"/>
      <c r="I14" s="24"/>
      <c r="J14" s="24">
        <f>G14</f>
        <v>-31.120000000000019</v>
      </c>
      <c r="K14" s="24">
        <f>G14</f>
        <v>-31.120000000000019</v>
      </c>
    </row>
    <row r="15" spans="1:15" ht="16.5" x14ac:dyDescent="0.2">
      <c r="A15" s="6"/>
      <c r="B15" s="25"/>
      <c r="C15" s="22" t="s">
        <v>19</v>
      </c>
      <c r="D15" s="29">
        <f>SUM(D9:D13)-D14</f>
        <v>5311.4</v>
      </c>
      <c r="E15" s="28">
        <f t="shared" ref="E15:G15" si="2">SUM(E9:E13)-E14</f>
        <v>6614.75</v>
      </c>
      <c r="F15" s="28">
        <f t="shared" si="2"/>
        <v>6614.75</v>
      </c>
      <c r="G15" s="28">
        <f t="shared" si="2"/>
        <v>1303.3500000000004</v>
      </c>
      <c r="H15" s="28"/>
      <c r="I15" s="28">
        <f t="shared" ref="I15:J15" si="3">SUM(I9:I14)</f>
        <v>44.81</v>
      </c>
      <c r="J15" s="28">
        <f t="shared" si="3"/>
        <v>1196.3000000000002</v>
      </c>
      <c r="K15" s="29">
        <f>SUM(K9:K13)-K14</f>
        <v>1273.4766666666671</v>
      </c>
    </row>
    <row r="16" spans="1:15" ht="16.5" x14ac:dyDescent="0.2">
      <c r="A16" s="6"/>
      <c r="B16" s="21"/>
      <c r="C16" s="30" t="s">
        <v>20</v>
      </c>
      <c r="D16" s="31">
        <v>8298.15</v>
      </c>
      <c r="E16" s="31">
        <v>8144.44</v>
      </c>
      <c r="F16" s="31">
        <f>E16</f>
        <v>8144.44</v>
      </c>
      <c r="G16" s="31">
        <f>E16-D16</f>
        <v>-153.71000000000004</v>
      </c>
      <c r="H16" s="23"/>
      <c r="I16" s="31">
        <f>G16</f>
        <v>-153.71000000000004</v>
      </c>
      <c r="J16" s="23"/>
      <c r="K16" s="27">
        <f>I16*2/3</f>
        <v>-102.47333333333336</v>
      </c>
    </row>
    <row r="17" spans="1:12" ht="16.5" x14ac:dyDescent="0.2">
      <c r="A17" s="6"/>
      <c r="B17" s="32"/>
      <c r="C17" s="22" t="s">
        <v>6</v>
      </c>
      <c r="D17" s="29">
        <f>D15+D16</f>
        <v>13609.55</v>
      </c>
      <c r="E17" s="29">
        <f>E15+E16</f>
        <v>14759.189999999999</v>
      </c>
      <c r="F17" s="29">
        <f t="shared" ref="F17:K17" si="4">F15+F16</f>
        <v>14759.189999999999</v>
      </c>
      <c r="G17" s="29">
        <f t="shared" si="4"/>
        <v>1149.6400000000003</v>
      </c>
      <c r="H17" s="28"/>
      <c r="I17" s="29">
        <f t="shared" si="4"/>
        <v>-108.90000000000003</v>
      </c>
      <c r="J17" s="28">
        <f t="shared" si="4"/>
        <v>1196.3000000000002</v>
      </c>
      <c r="K17" s="29">
        <f t="shared" si="4"/>
        <v>1171.0033333333338</v>
      </c>
    </row>
    <row r="18" spans="1:12" ht="16.5" x14ac:dyDescent="0.2">
      <c r="A18" s="6"/>
      <c r="B18" s="32"/>
      <c r="C18" s="30" t="s">
        <v>27</v>
      </c>
      <c r="D18" s="31"/>
      <c r="E18" s="31"/>
      <c r="F18" s="31"/>
      <c r="G18" s="31">
        <v>-557.99</v>
      </c>
      <c r="H18" s="23"/>
      <c r="I18" s="31">
        <f>G18</f>
        <v>-557.99</v>
      </c>
      <c r="J18" s="23"/>
      <c r="K18" s="27">
        <f>I18*1/3</f>
        <v>-185.99666666666667</v>
      </c>
    </row>
    <row r="19" spans="1:12" ht="16.5" x14ac:dyDescent="0.2">
      <c r="A19" s="6"/>
      <c r="B19" s="33"/>
      <c r="C19" s="22" t="s">
        <v>23</v>
      </c>
      <c r="D19" s="29">
        <f>D17-D18</f>
        <v>13609.55</v>
      </c>
      <c r="E19" s="29">
        <f t="shared" ref="E19:G19" si="5">E17-E18</f>
        <v>14759.189999999999</v>
      </c>
      <c r="F19" s="29">
        <f t="shared" si="5"/>
        <v>14759.189999999999</v>
      </c>
      <c r="G19" s="29">
        <f t="shared" si="5"/>
        <v>1707.6300000000003</v>
      </c>
      <c r="H19" s="28"/>
      <c r="I19" s="29">
        <f>I17-I18</f>
        <v>449.09</v>
      </c>
      <c r="J19" s="28">
        <f>J17-J18</f>
        <v>1196.3000000000002</v>
      </c>
      <c r="K19" s="29">
        <f>K17-K18</f>
        <v>1357.0000000000005</v>
      </c>
    </row>
    <row r="20" spans="1:12" ht="16.5" x14ac:dyDescent="0.2">
      <c r="A20" s="6"/>
      <c r="B20" s="21" t="s">
        <v>8</v>
      </c>
      <c r="C20" s="22" t="s">
        <v>28</v>
      </c>
      <c r="D20" s="27"/>
      <c r="E20" s="27"/>
      <c r="F20" s="27"/>
      <c r="G20" s="27"/>
      <c r="H20" s="24"/>
      <c r="I20" s="24"/>
      <c r="J20" s="24"/>
      <c r="K20" s="27"/>
    </row>
    <row r="21" spans="1:12" ht="16.5" x14ac:dyDescent="0.2">
      <c r="A21" s="6"/>
      <c r="B21" s="33"/>
      <c r="C21" s="30" t="s">
        <v>24</v>
      </c>
      <c r="D21" s="35">
        <v>13292.129410981604</v>
      </c>
      <c r="E21" s="27"/>
      <c r="F21" s="27"/>
      <c r="G21" s="27"/>
      <c r="H21" s="24"/>
      <c r="I21" s="24"/>
      <c r="J21" s="24"/>
      <c r="K21" s="27"/>
    </row>
    <row r="22" spans="1:12" ht="49.5" x14ac:dyDescent="0.2">
      <c r="A22" s="6"/>
      <c r="B22" s="32"/>
      <c r="C22" s="34" t="s">
        <v>31</v>
      </c>
      <c r="D22" s="31"/>
      <c r="E22" s="31"/>
      <c r="F22" s="31"/>
      <c r="G22" s="31"/>
      <c r="H22" s="23"/>
      <c r="I22" s="23"/>
      <c r="J22" s="23"/>
      <c r="K22" s="27"/>
    </row>
    <row r="23" spans="1:12" ht="16.5" x14ac:dyDescent="0.2">
      <c r="A23" s="6"/>
      <c r="B23" s="32"/>
      <c r="C23" s="22" t="s">
        <v>25</v>
      </c>
      <c r="D23" s="29"/>
      <c r="E23" s="29"/>
      <c r="F23" s="29"/>
      <c r="G23" s="29"/>
      <c r="H23" s="28"/>
      <c r="I23" s="28"/>
      <c r="J23" s="28"/>
      <c r="K23" s="29"/>
    </row>
    <row r="24" spans="1:12" ht="16.5" x14ac:dyDescent="0.2">
      <c r="A24" s="6"/>
      <c r="B24" s="32" t="s">
        <v>9</v>
      </c>
      <c r="C24" s="22" t="s">
        <v>26</v>
      </c>
      <c r="D24" s="29">
        <f>D19-D23</f>
        <v>13609.55</v>
      </c>
      <c r="E24" s="29">
        <f t="shared" ref="E24:I24" si="6">E19-E23</f>
        <v>14759.189999999999</v>
      </c>
      <c r="F24" s="29">
        <f t="shared" si="6"/>
        <v>14759.189999999999</v>
      </c>
      <c r="G24" s="29">
        <f t="shared" si="6"/>
        <v>1707.6300000000003</v>
      </c>
      <c r="H24" s="28"/>
      <c r="I24" s="29">
        <f t="shared" si="6"/>
        <v>449.09</v>
      </c>
      <c r="J24" s="28">
        <f t="shared" ref="J24" si="7">J19-J23</f>
        <v>1196.3000000000002</v>
      </c>
      <c r="K24" s="29">
        <f t="shared" ref="K24" si="8">K19-K23</f>
        <v>1357.0000000000005</v>
      </c>
      <c r="L24" s="36"/>
    </row>
  </sheetData>
  <pageMargins left="0.13" right="0.52" top="0.74" bottom="0.75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2025-11-28T13:42:43Z</cp:lastPrinted>
  <dcterms:created xsi:type="dcterms:W3CDTF">2004-07-28T05:30:50Z</dcterms:created>
  <dcterms:modified xsi:type="dcterms:W3CDTF">2025-11-28T13:42:47Z</dcterms:modified>
</cp:coreProperties>
</file>